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2026\"/>
    </mc:Choice>
  </mc:AlternateContent>
  <bookViews>
    <workbookView xWindow="0" yWindow="0" windowWidth="23040" windowHeight="9084"/>
  </bookViews>
  <sheets>
    <sheet name="OCA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O10" i="1"/>
  <c r="E10" i="1"/>
  <c r="B10" i="1"/>
  <c r="P12" i="1"/>
  <c r="O12" i="1"/>
  <c r="N12" i="1"/>
  <c r="H12" i="1"/>
  <c r="E12" i="1"/>
  <c r="B12" i="1"/>
  <c r="R11" i="1"/>
  <c r="P11" i="1"/>
  <c r="O11" i="1"/>
  <c r="N11" i="1"/>
  <c r="E11" i="1"/>
  <c r="B11" i="1"/>
  <c r="P10" i="1"/>
  <c r="N10" i="1"/>
  <c r="O9" i="1"/>
  <c r="N9" i="1"/>
  <c r="E9" i="1"/>
  <c r="B9" i="1"/>
  <c r="O8" i="1" l="1"/>
  <c r="N8" i="1"/>
  <c r="E8" i="1"/>
  <c r="B8" i="1"/>
  <c r="O7" i="1" l="1"/>
  <c r="B7" i="1"/>
  <c r="O6" i="1"/>
  <c r="P6" i="1"/>
  <c r="N6" i="1"/>
  <c r="K6" i="1"/>
  <c r="E6" i="1"/>
  <c r="B6" i="1"/>
  <c r="O5" i="1"/>
  <c r="P5" i="1"/>
  <c r="N5" i="1"/>
  <c r="K5" i="1"/>
  <c r="E5" i="1"/>
  <c r="B5" i="1"/>
  <c r="R4" i="1" l="1"/>
  <c r="P4" i="1"/>
  <c r="O4" i="1"/>
  <c r="N4" i="1"/>
  <c r="K4" i="1"/>
  <c r="E4" i="1"/>
  <c r="B4" i="1"/>
  <c r="U3" i="1"/>
  <c r="P3" i="1" l="1"/>
  <c r="O3" i="1"/>
  <c r="E3" i="1"/>
  <c r="B3" i="1"/>
  <c r="Q30" i="1" l="1"/>
  <c r="P30" i="1"/>
  <c r="R30" i="1" l="1"/>
  <c r="N30" i="1" l="1"/>
  <c r="O30" i="1" l="1"/>
  <c r="K30" i="1"/>
  <c r="H30" i="1"/>
  <c r="E30" i="1"/>
  <c r="B30" i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 s="1"/>
  <c r="L28" i="1"/>
  <c r="M28" i="1" s="1"/>
  <c r="C29" i="1"/>
  <c r="D29" i="1" s="1"/>
  <c r="F29" i="1"/>
  <c r="G29" i="1" s="1"/>
  <c r="I29" i="1"/>
  <c r="J29" i="1" s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comments1.xml><?xml version="1.0" encoding="utf-8"?>
<comments xmlns="http://schemas.openxmlformats.org/spreadsheetml/2006/main">
  <authors>
    <author>User</author>
  </authors>
  <commentList>
    <comment ref="P3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7500 FAST</t>
        </r>
      </text>
    </comment>
    <comment ref="P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5000 fast
</t>
        </r>
      </text>
    </comment>
    <comment ref="P5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1125 FAST
</t>
        </r>
      </text>
    </comment>
    <comment ref="P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1415 FAST</t>
        </r>
      </text>
    </comment>
  </commentList>
</comments>
</file>

<file path=xl/sharedStrings.xml><?xml version="1.0" encoding="utf-8"?>
<sst xmlns="http://schemas.openxmlformats.org/spreadsheetml/2006/main" count="15" uniqueCount="14">
  <si>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</si>
  <si>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</si>
  <si>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</si>
  <si>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</si>
  <si>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</si>
  <si>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</si>
  <si>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</si>
  <si>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</si>
  <si>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</si>
  <si>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</si>
  <si>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</si>
  <si>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</si>
  <si>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175 fazla nakit fiş</t>
  </si>
  <si>
    <t>175 EKSİK KREDİ KARTI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</si>
</sst>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2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0" fillId="0" borderId="2" xfId="0" applyFill="1" applyBorder="1"/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workbookViewId="0">
      <selection activeCell="B13" sqref="B13"/>
    </sheetView>
  </sheetViews>
  <sheetFormatPr defaultRowHeight="14.4" x14ac:dyDescent="0.3"/>
  <cols>
    <col min="1" max="1" width="10.109375" style="9" bestFit="1" customWidth="1"/>
    <col min="2" max="2" width="11.5546875" style="3" bestFit="1" customWidth="1"/>
    <col min="3" max="4" width="11.5546875" style="3" customWidth="1"/>
    <col min="5" max="7" width="11.33203125" style="3" customWidth="1"/>
    <col min="8" max="13" width="8.88671875" style="3"/>
    <col min="14" max="14" width="10.109375" style="3" bestFit="1" customWidth="1"/>
    <col min="15" max="15" width="11.6640625" style="3" bestFit="1" customWidth="1"/>
    <col min="16" max="16" width="10.109375" style="3" customWidth="1"/>
    <col min="17" max="17" width="12.88671875" style="3" customWidth="1"/>
    <col min="18" max="18" width="11.44140625" style="3" bestFit="1" customWidth="1"/>
    <col min="19" max="19" width="24.5546875" style="9" bestFit="1" customWidth="1"/>
    <col min="20" max="20" width="18.5546875" style="9" bestFit="1" customWidth="1"/>
    <col min="21" max="21" width="14" style="3" customWidth="1"/>
    <col min="22" max="22" width="8.88671875" style="3"/>
    <col min="23" max="23" width="8.88671875" style="3" customWidth="1"/>
    <col min="24" max="16384" width="8.88671875" style="3"/>
  </cols>
  <sheetData>
    <row r="1" spans="1:32" x14ac:dyDescent="0.3">
      <c r="A1" s="13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N1" s="2" t="s">
        <v>5</v>
      </c>
      <c r="O1" s="2" t="s">
        <v>6</v>
      </c>
      <c r="P1" s="2" t="s">
        <v>7</v>
      </c>
      <c r="Q1" s="15" t="s">
        <v>8</v>
      </c>
      <c r="R1" s="15"/>
      <c r="S1" s="13" t="s">
        <v>9</v>
      </c>
      <c r="T1" s="13" t="s">
        <v>10</v>
      </c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x14ac:dyDescent="0.3">
      <c r="A2" s="4"/>
      <c r="B2" s="5">
        <v>0.1</v>
      </c>
      <c r="C2" s="5"/>
      <c r="D2" s="5"/>
      <c r="E2" s="5">
        <v>0.1</v>
      </c>
      <c r="F2" s="5"/>
      <c r="G2" s="5"/>
      <c r="H2" s="5">
        <v>0.2</v>
      </c>
      <c r="I2" s="5"/>
      <c r="J2" s="5"/>
      <c r="K2" s="5">
        <v>0.2</v>
      </c>
      <c r="L2" s="5"/>
      <c r="M2" s="5"/>
      <c r="N2" s="13"/>
      <c r="O2" s="13"/>
      <c r="P2" s="13"/>
      <c r="Q2" s="13" t="s">
        <v>5</v>
      </c>
      <c r="R2" s="13" t="s">
        <v>11</v>
      </c>
      <c r="S2" s="6"/>
      <c r="T2" s="6"/>
    </row>
    <row r="3" spans="1:32" x14ac:dyDescent="0.3">
      <c r="A3" s="4">
        <v>46023</v>
      </c>
      <c r="B3" s="1">
        <f>84605+84365</f>
        <v>168970</v>
      </c>
      <c r="C3" s="7">
        <f>B3/1.1</f>
        <v>153609.09090909088</v>
      </c>
      <c r="D3" s="7">
        <f>C3*10/100</f>
        <v>15360.909090909086</v>
      </c>
      <c r="E3" s="1">
        <f>5700+4845</f>
        <v>10545</v>
      </c>
      <c r="F3" s="7">
        <f>E3/1.1</f>
        <v>9586.363636363636</v>
      </c>
      <c r="G3" s="7">
        <f>F3*10/100</f>
        <v>958.63636363636351</v>
      </c>
      <c r="H3" s="7">
        <v>0</v>
      </c>
      <c r="I3" s="7">
        <f>H3/1.2</f>
        <v>0</v>
      </c>
      <c r="J3" s="7">
        <f>I3*20/100</f>
        <v>0</v>
      </c>
      <c r="K3" s="7">
        <v>0</v>
      </c>
      <c r="L3" s="7">
        <f>K3/1.2</f>
        <v>0</v>
      </c>
      <c r="M3" s="7">
        <f>L3*20/100</f>
        <v>0</v>
      </c>
      <c r="N3" s="1">
        <v>7705</v>
      </c>
      <c r="O3" s="1">
        <f>82600-6245+89210-2958-7500</f>
        <v>155107</v>
      </c>
      <c r="P3" s="1">
        <f>6245+2958+7500</f>
        <v>16703</v>
      </c>
      <c r="Q3" s="7">
        <v>0</v>
      </c>
      <c r="R3" s="1">
        <v>22780</v>
      </c>
      <c r="S3" s="6" t="s">
        <v>12</v>
      </c>
      <c r="T3" s="6"/>
      <c r="U3" s="3">
        <f>60625-3720-2465</f>
        <v>54440</v>
      </c>
    </row>
    <row r="4" spans="1:32" x14ac:dyDescent="0.3">
      <c r="A4" s="4">
        <v>46024</v>
      </c>
      <c r="B4" s="1">
        <f>54440+40415</f>
        <v>94855</v>
      </c>
      <c r="C4" s="7">
        <f t="shared" ref="C4:C25" si="0">B4/1.1</f>
        <v>86231.818181818177</v>
      </c>
      <c r="D4" s="7">
        <f t="shared" ref="D4:D25" si="1">C4*10/100</f>
        <v>8623.181818181818</v>
      </c>
      <c r="E4" s="1">
        <f>1315+2465</f>
        <v>3780</v>
      </c>
      <c r="F4" s="7">
        <f t="shared" ref="F4:F25" si="2">E4/1.1</f>
        <v>3436.363636363636</v>
      </c>
      <c r="G4" s="7">
        <f t="shared" ref="G4:G25" si="3">F4*10/100</f>
        <v>343.63636363636363</v>
      </c>
      <c r="H4" s="7">
        <v>0</v>
      </c>
      <c r="I4" s="7">
        <f t="shared" ref="I4:I25" si="4">H4/1.2</f>
        <v>0</v>
      </c>
      <c r="J4" s="7">
        <f t="shared" ref="J4:J25" si="5">I4*20/100</f>
        <v>0</v>
      </c>
      <c r="K4" s="1">
        <f>480+3720</f>
        <v>4200</v>
      </c>
      <c r="L4" s="7">
        <f t="shared" ref="L4:L25" si="6">K4/1.2</f>
        <v>3500</v>
      </c>
      <c r="M4" s="7">
        <f t="shared" ref="M4:M25" si="7">L4*20/100</f>
        <v>700</v>
      </c>
      <c r="N4" s="7">
        <f>0</f>
        <v>0</v>
      </c>
      <c r="O4" s="1">
        <f>42210-3750-5000+60625</f>
        <v>94085</v>
      </c>
      <c r="P4" s="1">
        <f>5000+3750</f>
        <v>8750</v>
      </c>
      <c r="Q4" s="7">
        <v>0</v>
      </c>
      <c r="R4" s="7">
        <f>12280+20005</f>
        <v>32285</v>
      </c>
      <c r="S4" s="6"/>
      <c r="T4" s="6"/>
    </row>
    <row r="5" spans="1:32" x14ac:dyDescent="0.3">
      <c r="A5" s="4">
        <v>46025</v>
      </c>
      <c r="B5" s="1">
        <f>129015+107165</f>
        <v>236180</v>
      </c>
      <c r="C5" s="7">
        <f t="shared" si="0"/>
        <v>214709.09090909088</v>
      </c>
      <c r="D5" s="7">
        <f t="shared" si="1"/>
        <v>21470.909090909088</v>
      </c>
      <c r="E5" s="1">
        <f>6560+6890</f>
        <v>13450</v>
      </c>
      <c r="F5" s="7">
        <f t="shared" si="2"/>
        <v>12227.272727272726</v>
      </c>
      <c r="G5" s="7">
        <f t="shared" si="3"/>
        <v>1222.7272727272727</v>
      </c>
      <c r="H5" s="1">
        <v>500</v>
      </c>
      <c r="I5" s="7">
        <f t="shared" si="4"/>
        <v>416.66666666666669</v>
      </c>
      <c r="J5" s="7">
        <f t="shared" si="5"/>
        <v>83.333333333333343</v>
      </c>
      <c r="K5" s="1">
        <f>4440+3960</f>
        <v>8400</v>
      </c>
      <c r="L5" s="7">
        <f t="shared" si="6"/>
        <v>7000</v>
      </c>
      <c r="M5" s="7">
        <f t="shared" si="7"/>
        <v>1400</v>
      </c>
      <c r="N5" s="1">
        <f>5000+250</f>
        <v>5250</v>
      </c>
      <c r="O5" s="1">
        <f>135015-5285-1125+118265-8665</f>
        <v>238205</v>
      </c>
      <c r="P5" s="1">
        <f>1125+5285+8665</f>
        <v>15075</v>
      </c>
      <c r="Q5" s="7">
        <v>0</v>
      </c>
      <c r="R5" s="7">
        <v>13930</v>
      </c>
      <c r="S5" s="6"/>
      <c r="T5" s="8"/>
    </row>
    <row r="6" spans="1:32" x14ac:dyDescent="0.3">
      <c r="A6" s="4">
        <v>46026</v>
      </c>
      <c r="B6" s="1">
        <f>74850+148955</f>
        <v>223805</v>
      </c>
      <c r="C6" s="7">
        <f t="shared" si="0"/>
        <v>203459.09090909088</v>
      </c>
      <c r="D6" s="7">
        <f t="shared" si="1"/>
        <v>20345.909090909088</v>
      </c>
      <c r="E6" s="1">
        <f>4000+7086</f>
        <v>11086</v>
      </c>
      <c r="F6" s="7">
        <f t="shared" si="2"/>
        <v>10078.181818181818</v>
      </c>
      <c r="G6" s="7">
        <f t="shared" si="3"/>
        <v>1007.8181818181818</v>
      </c>
      <c r="H6" s="1">
        <v>600</v>
      </c>
      <c r="I6" s="7">
        <f t="shared" si="4"/>
        <v>500</v>
      </c>
      <c r="J6" s="7">
        <f t="shared" si="5"/>
        <v>100</v>
      </c>
      <c r="K6" s="1">
        <f>840+4080</f>
        <v>4920</v>
      </c>
      <c r="L6" s="7">
        <f t="shared" si="6"/>
        <v>4100</v>
      </c>
      <c r="M6" s="7">
        <f t="shared" si="7"/>
        <v>820</v>
      </c>
      <c r="N6" s="1">
        <f>6580+12735</f>
        <v>19315</v>
      </c>
      <c r="O6" s="1">
        <f>73110-10000+147986-10609-1415</f>
        <v>199072</v>
      </c>
      <c r="P6" s="1">
        <f>10000+10609+1415</f>
        <v>22024</v>
      </c>
      <c r="Q6" s="7">
        <v>0</v>
      </c>
      <c r="R6" s="7">
        <v>0</v>
      </c>
      <c r="S6" s="8" t="s">
        <v>13</v>
      </c>
      <c r="T6" s="6"/>
    </row>
    <row r="7" spans="1:32" x14ac:dyDescent="0.3">
      <c r="A7" s="4">
        <v>46028</v>
      </c>
      <c r="B7" s="1">
        <f>78890</f>
        <v>78890</v>
      </c>
      <c r="C7" s="7">
        <f t="shared" si="0"/>
        <v>71718.181818181809</v>
      </c>
      <c r="D7" s="7">
        <f t="shared" si="1"/>
        <v>7171.8181818181811</v>
      </c>
      <c r="E7" s="1">
        <v>8370</v>
      </c>
      <c r="F7" s="7">
        <f t="shared" si="2"/>
        <v>7609.0909090909081</v>
      </c>
      <c r="G7" s="7">
        <f t="shared" si="3"/>
        <v>760.90909090909088</v>
      </c>
      <c r="H7" s="7">
        <v>0</v>
      </c>
      <c r="I7" s="7">
        <f t="shared" si="4"/>
        <v>0</v>
      </c>
      <c r="J7" s="7">
        <f t="shared" si="5"/>
        <v>0</v>
      </c>
      <c r="K7" s="7">
        <v>0</v>
      </c>
      <c r="L7" s="7">
        <f t="shared" si="6"/>
        <v>0</v>
      </c>
      <c r="M7" s="7">
        <f t="shared" si="7"/>
        <v>0</v>
      </c>
      <c r="N7" s="1">
        <v>3000</v>
      </c>
      <c r="O7" s="1">
        <f>84260-1309</f>
        <v>82951</v>
      </c>
      <c r="P7" s="1">
        <v>1309</v>
      </c>
      <c r="Q7" s="7">
        <v>0</v>
      </c>
      <c r="R7" s="7">
        <v>10210</v>
      </c>
      <c r="S7" s="8"/>
      <c r="T7" s="6"/>
    </row>
    <row r="8" spans="1:32" x14ac:dyDescent="0.3">
      <c r="A8" s="4">
        <v>46029</v>
      </c>
      <c r="B8" s="1">
        <f>51580+28965</f>
        <v>80545</v>
      </c>
      <c r="C8" s="7">
        <f t="shared" si="0"/>
        <v>73222.727272727265</v>
      </c>
      <c r="D8" s="7">
        <f t="shared" si="1"/>
        <v>7322.272727272727</v>
      </c>
      <c r="E8" s="1">
        <f>3295+1240</f>
        <v>4535</v>
      </c>
      <c r="F8" s="7">
        <f t="shared" si="2"/>
        <v>4122.7272727272721</v>
      </c>
      <c r="G8" s="7">
        <f t="shared" si="3"/>
        <v>412.2727272727272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1">
        <f>2750+2500</f>
        <v>5250</v>
      </c>
      <c r="O8" s="1">
        <f>52125+27705</f>
        <v>79830</v>
      </c>
      <c r="P8" s="7">
        <v>0</v>
      </c>
      <c r="Q8" s="7">
        <v>0</v>
      </c>
      <c r="R8" s="7">
        <v>0</v>
      </c>
      <c r="S8" s="6"/>
      <c r="T8" s="6"/>
    </row>
    <row r="9" spans="1:32" x14ac:dyDescent="0.3">
      <c r="A9" s="4">
        <v>46030</v>
      </c>
      <c r="B9" s="1">
        <f>26305+8465</f>
        <v>34770</v>
      </c>
      <c r="C9" s="7">
        <f t="shared" si="0"/>
        <v>31609.090909090908</v>
      </c>
      <c r="D9" s="7">
        <f t="shared" si="1"/>
        <v>3160.9090909090905</v>
      </c>
      <c r="E9" s="1">
        <f>2425+370</f>
        <v>2795</v>
      </c>
      <c r="F9" s="7">
        <f t="shared" si="2"/>
        <v>2540.9090909090905</v>
      </c>
      <c r="G9" s="7">
        <f t="shared" si="3"/>
        <v>254.09090909090904</v>
      </c>
      <c r="H9" s="7">
        <v>0</v>
      </c>
      <c r="I9" s="7">
        <f t="shared" si="4"/>
        <v>0</v>
      </c>
      <c r="J9" s="7">
        <f t="shared" si="5"/>
        <v>0</v>
      </c>
      <c r="K9" s="7">
        <v>0</v>
      </c>
      <c r="L9" s="7">
        <f t="shared" si="6"/>
        <v>0</v>
      </c>
      <c r="M9" s="7">
        <f t="shared" si="7"/>
        <v>0</v>
      </c>
      <c r="N9" s="1">
        <f>2435</f>
        <v>2435</v>
      </c>
      <c r="O9" s="1">
        <f>26295+8835</f>
        <v>35130</v>
      </c>
      <c r="P9" s="7">
        <v>0</v>
      </c>
      <c r="Q9" s="7">
        <v>0</v>
      </c>
      <c r="R9" s="7">
        <v>3500</v>
      </c>
      <c r="S9" s="6"/>
      <c r="T9" s="6"/>
    </row>
    <row r="10" spans="1:32" x14ac:dyDescent="0.3">
      <c r="A10" s="4">
        <v>46031</v>
      </c>
      <c r="B10" s="1">
        <f>47922.5+24795</f>
        <v>72717.5</v>
      </c>
      <c r="C10" s="7">
        <f t="shared" si="0"/>
        <v>66106.818181818177</v>
      </c>
      <c r="D10" s="7">
        <f t="shared" si="1"/>
        <v>6610.681818181818</v>
      </c>
      <c r="E10" s="1">
        <f>630+2530</f>
        <v>3160</v>
      </c>
      <c r="F10" s="7">
        <f t="shared" si="2"/>
        <v>2872.7272727272725</v>
      </c>
      <c r="G10" s="7">
        <f t="shared" si="3"/>
        <v>287.27272727272725</v>
      </c>
      <c r="H10" s="7">
        <v>0</v>
      </c>
      <c r="I10" s="7">
        <f t="shared" si="4"/>
        <v>0</v>
      </c>
      <c r="J10" s="7">
        <f t="shared" si="5"/>
        <v>0</v>
      </c>
      <c r="K10" s="7">
        <v>0</v>
      </c>
      <c r="L10" s="7">
        <f t="shared" si="6"/>
        <v>0</v>
      </c>
      <c r="M10" s="7">
        <f t="shared" si="7"/>
        <v>0</v>
      </c>
      <c r="N10" s="1">
        <f>110</f>
        <v>110</v>
      </c>
      <c r="O10" s="1">
        <f>48552.5-1250+27215-1450-3060</f>
        <v>70007.5</v>
      </c>
      <c r="P10" s="1">
        <f>3060+1450+1250</f>
        <v>5760</v>
      </c>
      <c r="Q10" s="7">
        <v>0</v>
      </c>
      <c r="R10" s="7">
        <f>5000+5500+12600</f>
        <v>23100</v>
      </c>
      <c r="S10" s="6"/>
      <c r="T10" s="6"/>
    </row>
    <row r="11" spans="1:32" x14ac:dyDescent="0.3">
      <c r="A11" s="4">
        <v>46032</v>
      </c>
      <c r="B11" s="1">
        <f>51355+17130+72827</f>
        <v>141312</v>
      </c>
      <c r="C11" s="7">
        <f t="shared" si="0"/>
        <v>128465.45454545453</v>
      </c>
      <c r="D11" s="7">
        <f t="shared" si="1"/>
        <v>12846.545454545454</v>
      </c>
      <c r="E11" s="1">
        <f>5540+1330+6430</f>
        <v>13300</v>
      </c>
      <c r="F11" s="7">
        <f t="shared" si="2"/>
        <v>12090.90909090909</v>
      </c>
      <c r="G11" s="7">
        <f t="shared" si="3"/>
        <v>1209.090909090909</v>
      </c>
      <c r="H11" s="1">
        <v>500</v>
      </c>
      <c r="I11" s="7">
        <f t="shared" si="4"/>
        <v>416.66666666666669</v>
      </c>
      <c r="J11" s="7">
        <f t="shared" si="5"/>
        <v>83.333333333333343</v>
      </c>
      <c r="K11" s="7">
        <v>0</v>
      </c>
      <c r="L11" s="7">
        <f t="shared" si="6"/>
        <v>0</v>
      </c>
      <c r="M11" s="7">
        <f t="shared" si="7"/>
        <v>0</v>
      </c>
      <c r="N11" s="1">
        <f>6340</f>
        <v>6340</v>
      </c>
      <c r="O11" s="1">
        <f>50555-2500-1250+18960+79257</f>
        <v>145022</v>
      </c>
      <c r="P11" s="1">
        <f>1250+2500</f>
        <v>3750</v>
      </c>
      <c r="Q11" s="7">
        <v>200</v>
      </c>
      <c r="R11" s="7">
        <f>11555+11750</f>
        <v>23305</v>
      </c>
      <c r="S11" s="6"/>
      <c r="T11" s="6"/>
    </row>
    <row r="12" spans="1:32" x14ac:dyDescent="0.3">
      <c r="A12" s="4">
        <v>46033</v>
      </c>
      <c r="B12" s="1">
        <f>109530.95+124447.5</f>
        <v>233978.45</v>
      </c>
      <c r="C12" s="7">
        <f t="shared" si="0"/>
        <v>212707.68181818182</v>
      </c>
      <c r="D12" s="7">
        <f t="shared" si="1"/>
        <v>21270.768181818185</v>
      </c>
      <c r="E12" s="1">
        <f>8171.55+7400</f>
        <v>15571.55</v>
      </c>
      <c r="F12" s="7">
        <f t="shared" si="2"/>
        <v>14155.954545454544</v>
      </c>
      <c r="G12" s="7">
        <f t="shared" si="3"/>
        <v>1415.5954545454545</v>
      </c>
      <c r="H12" s="1">
        <f>400+200</f>
        <v>600</v>
      </c>
      <c r="I12" s="7">
        <f t="shared" si="4"/>
        <v>500</v>
      </c>
      <c r="J12" s="7">
        <f t="shared" si="5"/>
        <v>100</v>
      </c>
      <c r="K12" s="7">
        <v>0</v>
      </c>
      <c r="L12" s="7">
        <f t="shared" si="6"/>
        <v>0</v>
      </c>
      <c r="M12" s="7">
        <f t="shared" si="7"/>
        <v>0</v>
      </c>
      <c r="N12" s="1">
        <f>5450+7000</f>
        <v>12450</v>
      </c>
      <c r="O12" s="1">
        <f>112652.5-6500+125047.5-4250-3795</f>
        <v>223155</v>
      </c>
      <c r="P12" s="1">
        <f>6500+4250+3795</f>
        <v>14545</v>
      </c>
      <c r="Q12" s="7">
        <v>0</v>
      </c>
      <c r="R12" s="7">
        <v>5500</v>
      </c>
      <c r="S12" s="6"/>
      <c r="T12" s="6"/>
    </row>
    <row r="13" spans="1:32" x14ac:dyDescent="0.3">
      <c r="A13" s="4">
        <v>46034</v>
      </c>
      <c r="B13" s="7"/>
      <c r="C13" s="7">
        <f t="shared" si="0"/>
        <v>0</v>
      </c>
      <c r="D13" s="7">
        <f t="shared" si="1"/>
        <v>0</v>
      </c>
      <c r="E13" s="7"/>
      <c r="F13" s="7">
        <f t="shared" si="2"/>
        <v>0</v>
      </c>
      <c r="G13" s="7">
        <f t="shared" si="3"/>
        <v>0</v>
      </c>
      <c r="H13" s="7"/>
      <c r="I13" s="7">
        <f t="shared" si="4"/>
        <v>0</v>
      </c>
      <c r="J13" s="7">
        <f t="shared" si="5"/>
        <v>0</v>
      </c>
      <c r="K13" s="7"/>
      <c r="L13" s="7">
        <f t="shared" si="6"/>
        <v>0</v>
      </c>
      <c r="M13" s="7">
        <f t="shared" si="7"/>
        <v>0</v>
      </c>
      <c r="N13" s="7"/>
      <c r="O13" s="7"/>
      <c r="P13" s="7"/>
      <c r="Q13" s="7"/>
      <c r="R13" s="7"/>
      <c r="S13" s="6"/>
      <c r="T13" s="8"/>
    </row>
    <row r="14" spans="1:32" x14ac:dyDescent="0.3">
      <c r="A14" s="4">
        <v>46035</v>
      </c>
      <c r="B14" s="7"/>
      <c r="C14" s="7">
        <f t="shared" si="0"/>
        <v>0</v>
      </c>
      <c r="D14" s="7">
        <f t="shared" si="1"/>
        <v>0</v>
      </c>
      <c r="E14" s="7"/>
      <c r="F14" s="7">
        <f t="shared" si="2"/>
        <v>0</v>
      </c>
      <c r="G14" s="7">
        <f t="shared" si="3"/>
        <v>0</v>
      </c>
      <c r="H14" s="7"/>
      <c r="I14" s="7">
        <f t="shared" si="4"/>
        <v>0</v>
      </c>
      <c r="J14" s="7">
        <f t="shared" si="5"/>
        <v>0</v>
      </c>
      <c r="K14" s="7"/>
      <c r="L14" s="7">
        <f t="shared" si="6"/>
        <v>0</v>
      </c>
      <c r="M14" s="7">
        <f t="shared" si="7"/>
        <v>0</v>
      </c>
      <c r="N14" s="7"/>
      <c r="O14" s="7"/>
      <c r="P14" s="7"/>
      <c r="Q14" s="7"/>
      <c r="R14" s="7"/>
      <c r="S14" s="6"/>
      <c r="T14" s="6"/>
    </row>
    <row r="15" spans="1:32" x14ac:dyDescent="0.3">
      <c r="A15" s="4">
        <v>46036</v>
      </c>
      <c r="B15" s="7"/>
      <c r="C15" s="7">
        <f t="shared" si="0"/>
        <v>0</v>
      </c>
      <c r="D15" s="7">
        <f t="shared" si="1"/>
        <v>0</v>
      </c>
      <c r="E15" s="7"/>
      <c r="F15" s="7">
        <f t="shared" si="2"/>
        <v>0</v>
      </c>
      <c r="G15" s="7">
        <f t="shared" si="3"/>
        <v>0</v>
      </c>
      <c r="H15" s="7"/>
      <c r="I15" s="7">
        <f t="shared" si="4"/>
        <v>0</v>
      </c>
      <c r="J15" s="7">
        <f t="shared" si="5"/>
        <v>0</v>
      </c>
      <c r="K15" s="7"/>
      <c r="L15" s="7">
        <f t="shared" si="6"/>
        <v>0</v>
      </c>
      <c r="M15" s="7">
        <f t="shared" si="7"/>
        <v>0</v>
      </c>
      <c r="N15" s="7"/>
      <c r="O15" s="7"/>
      <c r="P15" s="7"/>
      <c r="Q15" s="7"/>
      <c r="R15" s="7"/>
      <c r="S15" s="6"/>
      <c r="T15" s="6"/>
    </row>
    <row r="16" spans="1:32" x14ac:dyDescent="0.3">
      <c r="A16" s="4">
        <v>46037</v>
      </c>
      <c r="B16" s="7"/>
      <c r="C16" s="7">
        <f t="shared" si="0"/>
        <v>0</v>
      </c>
      <c r="D16" s="7">
        <f t="shared" si="1"/>
        <v>0</v>
      </c>
      <c r="E16" s="7"/>
      <c r="F16" s="7">
        <f t="shared" si="2"/>
        <v>0</v>
      </c>
      <c r="G16" s="7">
        <f t="shared" si="3"/>
        <v>0</v>
      </c>
      <c r="H16" s="7"/>
      <c r="I16" s="7">
        <f t="shared" si="4"/>
        <v>0</v>
      </c>
      <c r="J16" s="7">
        <f t="shared" si="5"/>
        <v>0</v>
      </c>
      <c r="K16" s="7"/>
      <c r="L16" s="7">
        <f t="shared" si="6"/>
        <v>0</v>
      </c>
      <c r="M16" s="7">
        <f t="shared" si="7"/>
        <v>0</v>
      </c>
      <c r="N16" s="7"/>
      <c r="O16" s="7"/>
      <c r="P16" s="7"/>
      <c r="Q16" s="7"/>
      <c r="R16" s="7"/>
      <c r="S16" s="6"/>
      <c r="T16" s="6"/>
    </row>
    <row r="17" spans="1:20" x14ac:dyDescent="0.3">
      <c r="A17" s="4">
        <v>46038</v>
      </c>
      <c r="B17" s="7"/>
      <c r="C17" s="7">
        <f t="shared" si="0"/>
        <v>0</v>
      </c>
      <c r="D17" s="7">
        <f t="shared" si="1"/>
        <v>0</v>
      </c>
      <c r="E17" s="7"/>
      <c r="F17" s="7">
        <f t="shared" si="2"/>
        <v>0</v>
      </c>
      <c r="G17" s="7">
        <f t="shared" si="3"/>
        <v>0</v>
      </c>
      <c r="H17" s="7"/>
      <c r="I17" s="7">
        <f t="shared" si="4"/>
        <v>0</v>
      </c>
      <c r="J17" s="7">
        <f t="shared" si="5"/>
        <v>0</v>
      </c>
      <c r="K17" s="7"/>
      <c r="L17" s="7">
        <f t="shared" si="6"/>
        <v>0</v>
      </c>
      <c r="M17" s="7">
        <f t="shared" si="7"/>
        <v>0</v>
      </c>
      <c r="N17" s="7"/>
      <c r="O17" s="7"/>
      <c r="P17" s="7"/>
      <c r="Q17" s="7"/>
      <c r="R17" s="7"/>
      <c r="S17" s="6"/>
      <c r="T17" s="6"/>
    </row>
    <row r="18" spans="1:20" x14ac:dyDescent="0.3">
      <c r="A18" s="4">
        <v>46039</v>
      </c>
      <c r="B18" s="7"/>
      <c r="C18" s="7">
        <f t="shared" si="0"/>
        <v>0</v>
      </c>
      <c r="D18" s="7">
        <f t="shared" si="1"/>
        <v>0</v>
      </c>
      <c r="E18" s="7"/>
      <c r="F18" s="7">
        <f t="shared" si="2"/>
        <v>0</v>
      </c>
      <c r="G18" s="7">
        <f t="shared" si="3"/>
        <v>0</v>
      </c>
      <c r="H18" s="7"/>
      <c r="I18" s="7">
        <f t="shared" si="4"/>
        <v>0</v>
      </c>
      <c r="J18" s="7">
        <f t="shared" si="5"/>
        <v>0</v>
      </c>
      <c r="K18" s="7"/>
      <c r="L18" s="7">
        <f t="shared" si="6"/>
        <v>0</v>
      </c>
      <c r="M18" s="7">
        <f t="shared" si="7"/>
        <v>0</v>
      </c>
      <c r="N18" s="7"/>
      <c r="O18" s="7"/>
      <c r="P18" s="7"/>
      <c r="Q18" s="7"/>
      <c r="R18" s="7"/>
      <c r="S18" s="6"/>
      <c r="T18" s="6"/>
    </row>
    <row r="19" spans="1:20" x14ac:dyDescent="0.3">
      <c r="A19" s="4">
        <v>46040</v>
      </c>
      <c r="B19" s="7"/>
      <c r="C19" s="7">
        <f t="shared" si="0"/>
        <v>0</v>
      </c>
      <c r="D19" s="7">
        <f t="shared" si="1"/>
        <v>0</v>
      </c>
      <c r="E19" s="7"/>
      <c r="F19" s="7">
        <f t="shared" si="2"/>
        <v>0</v>
      </c>
      <c r="G19" s="7">
        <f t="shared" si="3"/>
        <v>0</v>
      </c>
      <c r="H19" s="7"/>
      <c r="I19" s="7">
        <f t="shared" si="4"/>
        <v>0</v>
      </c>
      <c r="J19" s="7">
        <f t="shared" si="5"/>
        <v>0</v>
      </c>
      <c r="K19" s="7"/>
      <c r="L19" s="7">
        <f t="shared" si="6"/>
        <v>0</v>
      </c>
      <c r="M19" s="7">
        <f t="shared" si="7"/>
        <v>0</v>
      </c>
      <c r="N19" s="7"/>
      <c r="O19" s="7"/>
      <c r="P19" s="7"/>
      <c r="Q19" s="7"/>
      <c r="R19" s="7"/>
      <c r="S19" s="6"/>
      <c r="T19" s="6"/>
    </row>
    <row r="20" spans="1:20" x14ac:dyDescent="0.3">
      <c r="A20" s="4">
        <v>46041</v>
      </c>
      <c r="B20" s="7"/>
      <c r="C20" s="7">
        <f t="shared" si="0"/>
        <v>0</v>
      </c>
      <c r="D20" s="7">
        <f t="shared" si="1"/>
        <v>0</v>
      </c>
      <c r="E20" s="7"/>
      <c r="F20" s="7">
        <f t="shared" si="2"/>
        <v>0</v>
      </c>
      <c r="G20" s="7">
        <f t="shared" si="3"/>
        <v>0</v>
      </c>
      <c r="H20" s="7"/>
      <c r="I20" s="7">
        <f t="shared" si="4"/>
        <v>0</v>
      </c>
      <c r="J20" s="7">
        <f t="shared" si="5"/>
        <v>0</v>
      </c>
      <c r="K20" s="7"/>
      <c r="L20" s="7">
        <f t="shared" si="6"/>
        <v>0</v>
      </c>
      <c r="M20" s="7">
        <f t="shared" si="7"/>
        <v>0</v>
      </c>
      <c r="N20" s="7"/>
      <c r="O20" s="7"/>
      <c r="P20" s="7"/>
      <c r="Q20" s="7"/>
      <c r="R20" s="7"/>
      <c r="S20" s="6"/>
      <c r="T20" s="6"/>
    </row>
    <row r="21" spans="1:20" x14ac:dyDescent="0.3">
      <c r="A21" s="4">
        <v>46042</v>
      </c>
      <c r="B21" s="7"/>
      <c r="C21" s="7">
        <f t="shared" si="0"/>
        <v>0</v>
      </c>
      <c r="D21" s="7">
        <f t="shared" si="1"/>
        <v>0</v>
      </c>
      <c r="E21" s="7"/>
      <c r="F21" s="7">
        <f t="shared" si="2"/>
        <v>0</v>
      </c>
      <c r="G21" s="7">
        <f t="shared" si="3"/>
        <v>0</v>
      </c>
      <c r="H21" s="7"/>
      <c r="I21" s="7">
        <f t="shared" si="4"/>
        <v>0</v>
      </c>
      <c r="J21" s="7">
        <f t="shared" si="5"/>
        <v>0</v>
      </c>
      <c r="K21" s="7"/>
      <c r="L21" s="7">
        <f t="shared" si="6"/>
        <v>0</v>
      </c>
      <c r="M21" s="7">
        <f t="shared" si="7"/>
        <v>0</v>
      </c>
      <c r="N21" s="7"/>
      <c r="O21" s="7"/>
      <c r="P21" s="7"/>
      <c r="Q21" s="7"/>
      <c r="R21" s="7"/>
      <c r="S21" s="6"/>
      <c r="T21" s="6"/>
    </row>
    <row r="22" spans="1:20" x14ac:dyDescent="0.3">
      <c r="A22" s="4">
        <v>46043</v>
      </c>
      <c r="B22" s="7"/>
      <c r="C22" s="7">
        <f t="shared" si="0"/>
        <v>0</v>
      </c>
      <c r="D22" s="7">
        <f t="shared" si="1"/>
        <v>0</v>
      </c>
      <c r="E22" s="7"/>
      <c r="F22" s="7">
        <f t="shared" si="2"/>
        <v>0</v>
      </c>
      <c r="G22" s="7">
        <f t="shared" si="3"/>
        <v>0</v>
      </c>
      <c r="H22" s="7"/>
      <c r="I22" s="7">
        <f t="shared" si="4"/>
        <v>0</v>
      </c>
      <c r="J22" s="7">
        <f t="shared" si="5"/>
        <v>0</v>
      </c>
      <c r="K22" s="7"/>
      <c r="L22" s="7">
        <f t="shared" si="6"/>
        <v>0</v>
      </c>
      <c r="M22" s="7">
        <f t="shared" si="7"/>
        <v>0</v>
      </c>
      <c r="N22" s="7"/>
      <c r="O22" s="7"/>
      <c r="P22" s="7"/>
      <c r="Q22" s="7"/>
      <c r="R22" s="7"/>
      <c r="S22" s="6"/>
      <c r="T22" s="8"/>
    </row>
    <row r="23" spans="1:20" x14ac:dyDescent="0.3">
      <c r="A23" s="4">
        <v>46044</v>
      </c>
      <c r="B23" s="7"/>
      <c r="C23" s="7">
        <f t="shared" si="0"/>
        <v>0</v>
      </c>
      <c r="D23" s="7">
        <f t="shared" si="1"/>
        <v>0</v>
      </c>
      <c r="E23" s="7"/>
      <c r="F23" s="7">
        <f t="shared" si="2"/>
        <v>0</v>
      </c>
      <c r="G23" s="7">
        <f t="shared" si="3"/>
        <v>0</v>
      </c>
      <c r="H23" s="7"/>
      <c r="I23" s="7">
        <f t="shared" si="4"/>
        <v>0</v>
      </c>
      <c r="J23" s="7">
        <f t="shared" si="5"/>
        <v>0</v>
      </c>
      <c r="K23" s="7"/>
      <c r="L23" s="7">
        <f t="shared" si="6"/>
        <v>0</v>
      </c>
      <c r="M23" s="7">
        <f t="shared" si="7"/>
        <v>0</v>
      </c>
      <c r="N23" s="7"/>
      <c r="O23" s="7"/>
      <c r="P23" s="7"/>
      <c r="Q23" s="7"/>
      <c r="R23" s="7"/>
      <c r="S23" s="6"/>
      <c r="T23" s="6"/>
    </row>
    <row r="24" spans="1:20" x14ac:dyDescent="0.3">
      <c r="A24" s="4">
        <v>46045</v>
      </c>
      <c r="B24" s="7"/>
      <c r="C24" s="7">
        <f t="shared" si="0"/>
        <v>0</v>
      </c>
      <c r="D24" s="7">
        <f t="shared" si="1"/>
        <v>0</v>
      </c>
      <c r="E24" s="7"/>
      <c r="F24" s="7">
        <f t="shared" si="2"/>
        <v>0</v>
      </c>
      <c r="G24" s="7">
        <f t="shared" si="3"/>
        <v>0</v>
      </c>
      <c r="H24" s="7"/>
      <c r="I24" s="7">
        <f t="shared" si="4"/>
        <v>0</v>
      </c>
      <c r="J24" s="7">
        <f t="shared" si="5"/>
        <v>0</v>
      </c>
      <c r="K24" s="7"/>
      <c r="L24" s="7">
        <f t="shared" si="6"/>
        <v>0</v>
      </c>
      <c r="M24" s="7">
        <f t="shared" si="7"/>
        <v>0</v>
      </c>
      <c r="N24" s="7"/>
      <c r="O24" s="7"/>
      <c r="P24" s="7"/>
      <c r="Q24" s="7"/>
      <c r="R24" s="7"/>
      <c r="S24" s="6"/>
      <c r="T24" s="6"/>
    </row>
    <row r="25" spans="1:20" x14ac:dyDescent="0.3">
      <c r="A25" s="4">
        <v>46046</v>
      </c>
      <c r="B25" s="7"/>
      <c r="C25" s="7">
        <f t="shared" si="0"/>
        <v>0</v>
      </c>
      <c r="D25" s="7">
        <f t="shared" si="1"/>
        <v>0</v>
      </c>
      <c r="E25" s="7"/>
      <c r="F25" s="7">
        <f t="shared" si="2"/>
        <v>0</v>
      </c>
      <c r="G25" s="7">
        <f t="shared" si="3"/>
        <v>0</v>
      </c>
      <c r="H25" s="7"/>
      <c r="I25" s="7">
        <f t="shared" si="4"/>
        <v>0</v>
      </c>
      <c r="J25" s="7">
        <f t="shared" si="5"/>
        <v>0</v>
      </c>
      <c r="K25" s="7"/>
      <c r="L25" s="7">
        <f t="shared" si="6"/>
        <v>0</v>
      </c>
      <c r="M25" s="7">
        <f t="shared" si="7"/>
        <v>0</v>
      </c>
      <c r="N25" s="7"/>
      <c r="O25" s="7"/>
      <c r="P25" s="7"/>
      <c r="Q25" s="7"/>
      <c r="R25" s="7"/>
      <c r="S25" s="6"/>
      <c r="T25" s="6"/>
    </row>
    <row r="26" spans="1:20" x14ac:dyDescent="0.3">
      <c r="A26" s="4">
        <v>46047</v>
      </c>
      <c r="B26" s="7"/>
      <c r="C26" s="7">
        <f t="shared" ref="C26:C29" si="8">B26/1.1</f>
        <v>0</v>
      </c>
      <c r="D26" s="7">
        <f t="shared" ref="D26:D29" si="9">C26*10/100</f>
        <v>0</v>
      </c>
      <c r="E26" s="7"/>
      <c r="F26" s="7">
        <f t="shared" ref="F26:F29" si="10">E26/1.1</f>
        <v>0</v>
      </c>
      <c r="G26" s="7">
        <f t="shared" ref="G26:G29" si="11">F26*10/100</f>
        <v>0</v>
      </c>
      <c r="H26" s="7"/>
      <c r="I26" s="7">
        <f t="shared" ref="I26:I29" si="12">H26/1.2</f>
        <v>0</v>
      </c>
      <c r="J26" s="7">
        <f t="shared" ref="J26:J29" si="13">I26*20/100</f>
        <v>0</v>
      </c>
      <c r="K26" s="7"/>
      <c r="L26" s="7">
        <f t="shared" ref="L26:L29" si="14">K26/1.2</f>
        <v>0</v>
      </c>
      <c r="M26" s="7">
        <f t="shared" ref="M26:M29" si="15">L26*20/100</f>
        <v>0</v>
      </c>
      <c r="N26" s="7"/>
      <c r="O26" s="7"/>
      <c r="P26" s="7"/>
      <c r="Q26" s="7"/>
      <c r="R26" s="7"/>
      <c r="S26" s="6"/>
      <c r="T26" s="6"/>
    </row>
    <row r="27" spans="1:20" x14ac:dyDescent="0.3">
      <c r="A27" s="4">
        <v>46048</v>
      </c>
      <c r="B27" s="7"/>
      <c r="C27" s="7">
        <f t="shared" si="8"/>
        <v>0</v>
      </c>
      <c r="D27" s="7">
        <f t="shared" si="9"/>
        <v>0</v>
      </c>
      <c r="E27" s="7"/>
      <c r="F27" s="7">
        <f t="shared" si="10"/>
        <v>0</v>
      </c>
      <c r="G27" s="7">
        <f t="shared" si="11"/>
        <v>0</v>
      </c>
      <c r="H27" s="7"/>
      <c r="I27" s="7">
        <f t="shared" si="12"/>
        <v>0</v>
      </c>
      <c r="J27" s="7">
        <f t="shared" si="13"/>
        <v>0</v>
      </c>
      <c r="K27" s="7"/>
      <c r="L27" s="7">
        <f t="shared" si="14"/>
        <v>0</v>
      </c>
      <c r="M27" s="7">
        <f t="shared" si="15"/>
        <v>0</v>
      </c>
      <c r="N27" s="7"/>
      <c r="O27" s="7"/>
      <c r="P27" s="7"/>
      <c r="Q27" s="7"/>
      <c r="R27" s="7"/>
      <c r="S27" s="6"/>
      <c r="T27" s="6"/>
    </row>
    <row r="28" spans="1:20" x14ac:dyDescent="0.3">
      <c r="A28" s="4">
        <v>46049</v>
      </c>
      <c r="B28" s="7"/>
      <c r="C28" s="7">
        <f t="shared" si="8"/>
        <v>0</v>
      </c>
      <c r="D28" s="7">
        <f t="shared" si="9"/>
        <v>0</v>
      </c>
      <c r="E28" s="7"/>
      <c r="F28" s="7">
        <f t="shared" si="10"/>
        <v>0</v>
      </c>
      <c r="G28" s="7">
        <f t="shared" si="11"/>
        <v>0</v>
      </c>
      <c r="H28" s="7"/>
      <c r="I28" s="7">
        <f t="shared" si="12"/>
        <v>0</v>
      </c>
      <c r="J28" s="7">
        <f t="shared" si="13"/>
        <v>0</v>
      </c>
      <c r="K28" s="7"/>
      <c r="L28" s="7">
        <f t="shared" si="14"/>
        <v>0</v>
      </c>
      <c r="M28" s="7">
        <f t="shared" si="15"/>
        <v>0</v>
      </c>
      <c r="N28" s="7"/>
      <c r="O28" s="7"/>
      <c r="P28" s="7"/>
      <c r="Q28" s="7"/>
      <c r="R28" s="7"/>
      <c r="S28" s="6"/>
      <c r="T28" s="6"/>
    </row>
    <row r="29" spans="1:20" x14ac:dyDescent="0.3">
      <c r="A29" s="4">
        <v>46050</v>
      </c>
      <c r="B29" s="7"/>
      <c r="C29" s="7">
        <f t="shared" si="8"/>
        <v>0</v>
      </c>
      <c r="D29" s="7">
        <f t="shared" si="9"/>
        <v>0</v>
      </c>
      <c r="E29" s="7"/>
      <c r="F29" s="7">
        <f t="shared" si="10"/>
        <v>0</v>
      </c>
      <c r="G29" s="7">
        <f t="shared" si="11"/>
        <v>0</v>
      </c>
      <c r="H29" s="7"/>
      <c r="I29" s="7">
        <f t="shared" si="12"/>
        <v>0</v>
      </c>
      <c r="J29" s="7">
        <f t="shared" si="13"/>
        <v>0</v>
      </c>
      <c r="K29" s="7"/>
      <c r="L29" s="7">
        <f t="shared" si="14"/>
        <v>0</v>
      </c>
      <c r="M29" s="7">
        <f t="shared" si="15"/>
        <v>0</v>
      </c>
      <c r="N29" s="7"/>
      <c r="O29" s="7"/>
      <c r="P29" s="7"/>
      <c r="Q29" s="7"/>
      <c r="R29" s="7"/>
      <c r="S29" s="6"/>
      <c r="T29" s="6"/>
    </row>
    <row r="30" spans="1:20" ht="15.6" x14ac:dyDescent="0.3">
      <c r="B30" s="10">
        <f>SUM(B3:B29)</f>
        <v>1366022.95</v>
      </c>
      <c r="C30" s="10"/>
      <c r="D30" s="10"/>
      <c r="E30" s="10">
        <f>SUM(E3:E29)</f>
        <v>86592.55</v>
      </c>
      <c r="F30" s="10"/>
      <c r="G30" s="10"/>
      <c r="H30" s="10">
        <f>SUM(H3:H29)</f>
        <v>2200</v>
      </c>
      <c r="I30" s="10"/>
      <c r="J30" s="10"/>
      <c r="K30" s="10">
        <f>SUM(K3:K29)</f>
        <v>17520</v>
      </c>
      <c r="L30" s="10"/>
      <c r="M30" s="10"/>
      <c r="N30" s="10">
        <f>SUM(N3:N29)</f>
        <v>61855</v>
      </c>
      <c r="O30" s="10">
        <f>SUM(O3:O29)</f>
        <v>1322564.5</v>
      </c>
      <c r="P30" s="10">
        <f>SUM(P3:P29)</f>
        <v>87916</v>
      </c>
      <c r="Q30" s="10">
        <f>SUM(Q3:Q29)</f>
        <v>200</v>
      </c>
      <c r="R30" s="10">
        <f>SUM(R3:R29)</f>
        <v>134610</v>
      </c>
      <c r="S30" s="11"/>
    </row>
    <row r="32" spans="1:20" x14ac:dyDescent="0.3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4" spans="2:14" x14ac:dyDescent="0.3">
      <c r="B34" s="12"/>
      <c r="E34" s="12"/>
      <c r="H34" s="12"/>
      <c r="K34" s="12"/>
      <c r="N34" s="12"/>
    </row>
  </sheetData>
  <mergeCells count="1">
    <mergeCell ref="Q1:R1"/>
  </mergeCells>
  <pageMargins left="0.25" right="0.25" top="0.75" bottom="0.75" header="0.3" footer="0.3"/>
  <pageSetup paperSize="9" scale="4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2026-01-12T08:27:38Z</dcterms:modified>
  <cp:category/>
  <cp:contentStatus/>
</cp:coreProperties>
</file>